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625" activeTab="0"/>
  </bookViews>
  <sheets>
    <sheet name="Республика Татарстан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<sst xmlns="http://schemas.openxmlformats.org/spreadsheetml/2006/main" count="47" uniqueCount="34">
  <si>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</si>
  <si>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</si>
  <si>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</si>
  <si>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</si>
  <si>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</si>
  <si>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</si>
  <si>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</si>
  <si>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</si>
  <si>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</si>
  <si>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</si>
  <si>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</si>
  <si>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>Нераспределенный объем определелятся как разность квоты и суммы разрешенных объемов (по форме 2.5-гвр).</t>
  </si>
  <si>
    <t>Квоты забора (изъятия) водных ресурсов из водных объектов и сброса сточны вод, соответствующих нормативам качества,  и  сведения о наличии недораспределенного объема</t>
  </si>
  <si>
    <t>В случае если разность отрицательная, нераспределенный объем принимается равным нулю.</t>
  </si>
  <si>
    <t>забора (изъятия) водных ресурсов из водных объектов и сброса сточны вод, соответствующих нормативам качества, по зоне деятельности Нижне-Волжского БВУ</t>
  </si>
  <si>
    <t xml:space="preserve">08.01.04.006 Свияга от с. Альшеево до устья </t>
  </si>
  <si>
    <t xml:space="preserve">08.01.04.007 Волга от Чебоксарского г/у до г. Казань без рр. Свияга и Цивиль </t>
  </si>
  <si>
    <t>11.01.00.001 Волжский участок Куйбышевского в-ща от г. Казань до пгт. Камское устье</t>
  </si>
  <si>
    <t>11.01.00.002 Шешма от истока до устья</t>
  </si>
  <si>
    <t>11.01.00.003   Камский участок Куйбышевского в-ща от устья р. Кама до пгт. Камское устье  без р. Шешма и Волга</t>
  </si>
  <si>
    <t>11.01.00.004 Большой Черемшан от истока до устья</t>
  </si>
  <si>
    <t>11.01.00.005  Куйбышевское в-ще от  пгт. Камское устье до Куйбышевского г/у без р. Бол. Черемшан</t>
  </si>
  <si>
    <t>11.01.00.006 Сок от истока до устья</t>
  </si>
  <si>
    <t>Республика Татарстан</t>
  </si>
  <si>
    <t>08.01.05.003 Сура от Сурского г/у до устья р.Алатырь</t>
  </si>
  <si>
    <t>10.01.01.012 Иж от истока до устья</t>
  </si>
  <si>
    <t>10.01.01.013 Ик от истока до устья</t>
  </si>
  <si>
    <t>10.01.01.014 Кама от Воткинского г/у до Нижнекамского г/у без рр.Буй ( от истока  до Кармановского г/у), Иж, Ик и Белая</t>
  </si>
  <si>
    <t xml:space="preserve">10.01.01.015 Кама от Нижнекамского г/у до устья без. р. Вятка  </t>
  </si>
  <si>
    <t xml:space="preserve">10.01.02.016 Белая от г. Бирск до устья </t>
  </si>
  <si>
    <t>10.01.03.005 Вятка от в/п пгт. Аркуль до г. Вятские Поляны</t>
  </si>
  <si>
    <t>10.01.03.006 Вятка от г. Вятские  Поляны до устья</t>
  </si>
  <si>
    <t xml:space="preserve">Сумма разрешенного объема (по форме 2.5-гвр), тыс. куб. м/год </t>
  </si>
  <si>
    <r>
      <t xml:space="preserve">по состоянию на </t>
    </r>
    <r>
      <rPr>
        <b/>
        <sz val="12"/>
        <color indexed="8"/>
        <rFont val="Times New Roman"/>
        <family val="1"/>
      </rPr>
      <t xml:space="preserve">01.11.2022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</si>
</sst>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/dd/yyyy"/>
    <numFmt numFmtId="181" formatCode="#,##0.000"/>
    <numFmt numFmtId="182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right" vertical="top"/>
    </xf>
    <xf numFmtId="4" fontId="2" fillId="35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center" wrapText="1"/>
    </xf>
    <xf numFmtId="4" fontId="43" fillId="0" borderId="0" xfId="0" applyNumberFormat="1" applyFont="1" applyBorder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Alignment="1">
      <alignment/>
    </xf>
    <xf numFmtId="4" fontId="4" fillId="34" borderId="0" xfId="0" applyNumberFormat="1" applyFont="1" applyFill="1" applyBorder="1" applyAlignment="1">
      <alignment horizontal="right" vertical="top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zoomScale="80" zoomScaleNormal="80" zoomScalePageLayoutView="0" workbookViewId="0" topLeftCell="A1">
      <pane xSplit="2" ySplit="9" topLeftCell="C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25" sqref="G25"/>
    </sheetView>
  </sheetViews>
  <sheetFormatPr defaultColWidth="9.140625" defaultRowHeight="15"/>
  <cols>
    <col min="1" max="1" width="22.8515625" style="1" customWidth="1"/>
    <col min="2" max="2" width="22.421875" style="1" customWidth="1"/>
    <col min="3" max="3" width="14.8515625" style="1" customWidth="1"/>
    <col min="4" max="4" width="18.57421875" style="1" customWidth="1"/>
    <col min="5" max="5" width="16.57421875" style="1" customWidth="1"/>
    <col min="6" max="6" width="24.421875" style="2" customWidth="1"/>
    <col min="7" max="7" width="17.8515625" style="1" customWidth="1"/>
    <col min="8" max="8" width="18.7109375" style="1" customWidth="1"/>
    <col min="9" max="9" width="15.7109375" style="1" customWidth="1"/>
    <col min="10" max="10" width="20.140625" style="1" customWidth="1"/>
    <col min="11" max="12" width="12.421875" style="1" hidden="1" customWidth="1"/>
    <col min="13" max="13" width="9.57421875" style="1" hidden="1" customWidth="1"/>
    <col min="14" max="14" width="20.28125" style="1" hidden="1" customWidth="1"/>
    <col min="15" max="15" width="11.421875" style="1" bestFit="1" customWidth="1"/>
    <col min="16" max="16384" width="9.140625" style="1" customWidth="1"/>
  </cols>
  <sheetData>
    <row r="1" spans="1:2" ht="15.75">
      <c r="A1" s="2" t="s">
        <v>12</v>
      </c>
      <c r="B1" s="2"/>
    </row>
    <row r="2" ht="15.75">
      <c r="A2" s="2" t="s">
        <v>14</v>
      </c>
    </row>
    <row r="3" ht="15.75">
      <c r="A3" s="2" t="s">
        <v>33</v>
      </c>
    </row>
    <row r="4" spans="3:6" ht="15.75">
      <c r="C4" s="3"/>
      <c r="D4" s="3"/>
      <c r="E4" s="3"/>
      <c r="F4" s="21"/>
    </row>
    <row r="5" spans="1:14" s="4" customFormat="1" ht="37.5" customHeight="1">
      <c r="A5" s="23" t="s">
        <v>1</v>
      </c>
      <c r="B5" s="23" t="s">
        <v>0</v>
      </c>
      <c r="C5" s="23" t="s">
        <v>8</v>
      </c>
      <c r="D5" s="23"/>
      <c r="E5" s="23"/>
      <c r="F5" s="23" t="s">
        <v>9</v>
      </c>
      <c r="G5" s="23" t="s">
        <v>10</v>
      </c>
      <c r="H5" s="23"/>
      <c r="I5" s="23"/>
      <c r="J5" s="23"/>
      <c r="K5" s="25" t="s">
        <v>32</v>
      </c>
      <c r="L5" s="25"/>
      <c r="M5" s="25"/>
      <c r="N5" s="25"/>
    </row>
    <row r="6" spans="1:14" s="4" customFormat="1" ht="18.75" customHeight="1">
      <c r="A6" s="23"/>
      <c r="B6" s="23"/>
      <c r="C6" s="23" t="s">
        <v>7</v>
      </c>
      <c r="D6" s="27"/>
      <c r="E6" s="27"/>
      <c r="F6" s="23"/>
      <c r="G6" s="23" t="s">
        <v>7</v>
      </c>
      <c r="H6" s="27"/>
      <c r="I6" s="27"/>
      <c r="J6" s="7"/>
      <c r="K6" s="25" t="s">
        <v>7</v>
      </c>
      <c r="L6" s="27"/>
      <c r="M6" s="27"/>
      <c r="N6" s="17"/>
    </row>
    <row r="7" spans="1:14" s="4" customFormat="1" ht="15.75">
      <c r="A7" s="23"/>
      <c r="B7" s="23"/>
      <c r="C7" s="23" t="s">
        <v>2</v>
      </c>
      <c r="D7" s="23" t="s">
        <v>3</v>
      </c>
      <c r="E7" s="23"/>
      <c r="F7" s="23"/>
      <c r="G7" s="23" t="s">
        <v>2</v>
      </c>
      <c r="H7" s="23" t="s">
        <v>3</v>
      </c>
      <c r="I7" s="23"/>
      <c r="J7" s="23" t="s">
        <v>6</v>
      </c>
      <c r="K7" s="25" t="s">
        <v>2</v>
      </c>
      <c r="L7" s="25" t="s">
        <v>3</v>
      </c>
      <c r="M7" s="25"/>
      <c r="N7" s="25" t="s">
        <v>6</v>
      </c>
    </row>
    <row r="8" spans="1:14" s="4" customFormat="1" ht="48" customHeight="1">
      <c r="A8" s="23"/>
      <c r="B8" s="23"/>
      <c r="C8" s="23"/>
      <c r="D8" s="7" t="s">
        <v>4</v>
      </c>
      <c r="E8" s="7" t="s">
        <v>5</v>
      </c>
      <c r="F8" s="23"/>
      <c r="G8" s="23"/>
      <c r="H8" s="7" t="s">
        <v>4</v>
      </c>
      <c r="I8" s="7" t="s">
        <v>5</v>
      </c>
      <c r="J8" s="23"/>
      <c r="K8" s="25"/>
      <c r="L8" s="17" t="s">
        <v>4</v>
      </c>
      <c r="M8" s="17" t="s">
        <v>5</v>
      </c>
      <c r="N8" s="25"/>
    </row>
    <row r="9" spans="1:14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18">
        <v>6</v>
      </c>
      <c r="G9" s="5">
        <v>7</v>
      </c>
      <c r="H9" s="5">
        <v>8</v>
      </c>
      <c r="I9" s="5">
        <v>9</v>
      </c>
      <c r="J9" s="5">
        <v>10</v>
      </c>
      <c r="K9" s="17">
        <v>11</v>
      </c>
      <c r="L9" s="17">
        <v>12</v>
      </c>
      <c r="M9" s="17">
        <v>13</v>
      </c>
      <c r="N9" s="17">
        <v>14</v>
      </c>
    </row>
    <row r="10" spans="1:14" ht="47.25">
      <c r="A10" s="24" t="s">
        <v>23</v>
      </c>
      <c r="B10" s="20" t="s">
        <v>15</v>
      </c>
      <c r="C10" s="28">
        <v>7400</v>
      </c>
      <c r="D10" s="28">
        <v>7400</v>
      </c>
      <c r="E10" s="28">
        <v>0</v>
      </c>
      <c r="F10" s="28">
        <v>4900</v>
      </c>
      <c r="G10" s="28">
        <f>C10-K10</f>
        <v>6975</v>
      </c>
      <c r="H10" s="28">
        <f>D10-L10</f>
        <v>6975</v>
      </c>
      <c r="I10" s="28">
        <v>0</v>
      </c>
      <c r="J10" s="28">
        <f>F10-N10</f>
        <v>3394.25986</v>
      </c>
      <c r="K10" s="19">
        <f>L10+M10</f>
        <v>425</v>
      </c>
      <c r="L10" s="19">
        <f>425</f>
        <v>425</v>
      </c>
      <c r="M10" s="19">
        <v>0</v>
      </c>
      <c r="N10" s="19">
        <f>617.2+355.45014+492.94+40.15</f>
        <v>1505.74014</v>
      </c>
    </row>
    <row r="11" spans="1:14" ht="78.75">
      <c r="A11" s="24"/>
      <c r="B11" s="20" t="s">
        <v>16</v>
      </c>
      <c r="C11" s="28">
        <v>5000</v>
      </c>
      <c r="D11" s="28">
        <v>5000</v>
      </c>
      <c r="E11" s="28">
        <v>0</v>
      </c>
      <c r="F11" s="28">
        <v>16000</v>
      </c>
      <c r="G11" s="28">
        <f>C11-K11</f>
        <v>1233.4364</v>
      </c>
      <c r="H11" s="28">
        <f aca="true" t="shared" si="0" ref="H11:H25">D11-L11</f>
        <v>1233.4364</v>
      </c>
      <c r="I11" s="28">
        <v>0</v>
      </c>
      <c r="J11" s="28">
        <f>F11-N11</f>
        <v>767.9871999999996</v>
      </c>
      <c r="K11" s="19">
        <f aca="true" t="shared" si="1" ref="K11:K25">L11+M11</f>
        <v>3766.5636</v>
      </c>
      <c r="L11" s="19">
        <f>216.0634+726.5252+348+780+450+65.975+680+500</f>
        <v>3766.5636</v>
      </c>
      <c r="M11" s="19">
        <v>0</v>
      </c>
      <c r="N11" s="19">
        <f>31.97+30.265+19.533+7626.76+175.4778+24.757+600+4380+18.25+500+1825</f>
        <v>15232.0128</v>
      </c>
    </row>
    <row r="12" spans="1:14" ht="47.25">
      <c r="A12" s="24"/>
      <c r="B12" s="20" t="s">
        <v>24</v>
      </c>
      <c r="C12" s="28">
        <v>0</v>
      </c>
      <c r="D12" s="28">
        <v>0</v>
      </c>
      <c r="E12" s="28">
        <v>0</v>
      </c>
      <c r="F12" s="28">
        <v>0</v>
      </c>
      <c r="G12" s="28">
        <f aca="true" t="shared" si="2" ref="G11:G25">C12-K12</f>
        <v>0</v>
      </c>
      <c r="H12" s="28">
        <f t="shared" si="0"/>
        <v>0</v>
      </c>
      <c r="I12" s="28">
        <v>0</v>
      </c>
      <c r="J12" s="28">
        <f aca="true" t="shared" si="3" ref="J12:J25">F12-N12</f>
        <v>0</v>
      </c>
      <c r="K12" s="19">
        <f t="shared" si="1"/>
        <v>0</v>
      </c>
      <c r="L12" s="19">
        <v>0</v>
      </c>
      <c r="M12" s="19">
        <v>0</v>
      </c>
      <c r="N12" s="19"/>
    </row>
    <row r="13" spans="1:14" ht="31.5">
      <c r="A13" s="25" t="s">
        <v>23</v>
      </c>
      <c r="B13" s="16" t="s">
        <v>25</v>
      </c>
      <c r="C13" s="29">
        <v>12997</v>
      </c>
      <c r="D13" s="28">
        <v>12997</v>
      </c>
      <c r="E13" s="28">
        <v>0</v>
      </c>
      <c r="F13" s="28">
        <v>15128</v>
      </c>
      <c r="G13" s="28">
        <f>C13-K13</f>
        <v>12994.408</v>
      </c>
      <c r="H13" s="28">
        <f t="shared" si="0"/>
        <v>12994.408</v>
      </c>
      <c r="I13" s="28">
        <v>0</v>
      </c>
      <c r="J13" s="28">
        <f t="shared" si="3"/>
        <v>14394.99</v>
      </c>
      <c r="K13" s="19">
        <f>L13+M13</f>
        <v>2.592</v>
      </c>
      <c r="L13" s="19">
        <f>2.592</f>
        <v>2.592</v>
      </c>
      <c r="M13" s="19">
        <v>0</v>
      </c>
      <c r="N13" s="19">
        <f>733.01</f>
        <v>733.01</v>
      </c>
    </row>
    <row r="14" spans="1:14" ht="31.5">
      <c r="A14" s="25"/>
      <c r="B14" s="16" t="s">
        <v>26</v>
      </c>
      <c r="C14" s="29">
        <v>456438</v>
      </c>
      <c r="D14" s="28">
        <v>456438</v>
      </c>
      <c r="E14" s="28">
        <v>0</v>
      </c>
      <c r="F14" s="28">
        <v>334186</v>
      </c>
      <c r="G14" s="28">
        <f t="shared" si="2"/>
        <v>452444.965</v>
      </c>
      <c r="H14" s="28">
        <f t="shared" si="0"/>
        <v>452444.965</v>
      </c>
      <c r="I14" s="28">
        <v>0</v>
      </c>
      <c r="J14" s="28">
        <f t="shared" si="3"/>
        <v>319210.18</v>
      </c>
      <c r="K14" s="19">
        <f t="shared" si="1"/>
        <v>3993.0349999999994</v>
      </c>
      <c r="L14" s="19">
        <f>2906+36.5+292+513.93+24.45+153.3+29.2+25.785+10.574+0.672+0.624</f>
        <v>3993.0349999999994</v>
      </c>
      <c r="M14" s="19">
        <v>0</v>
      </c>
      <c r="N14" s="19">
        <f>182.871+3650+645.512+255.56+1512.5+255.56+7239.79+1234.027</f>
        <v>14975.820000000002</v>
      </c>
    </row>
    <row r="15" spans="1:14" ht="110.25">
      <c r="A15" s="25"/>
      <c r="B15" s="16" t="s">
        <v>27</v>
      </c>
      <c r="C15" s="29">
        <v>6349686</v>
      </c>
      <c r="D15" s="28">
        <v>6349686</v>
      </c>
      <c r="E15" s="28">
        <v>0</v>
      </c>
      <c r="F15" s="28">
        <v>2876408</v>
      </c>
      <c r="G15" s="28">
        <f t="shared" si="2"/>
        <v>6236099.17</v>
      </c>
      <c r="H15" s="28">
        <f t="shared" si="0"/>
        <v>6236099.17</v>
      </c>
      <c r="I15" s="28">
        <v>0</v>
      </c>
      <c r="J15" s="28">
        <f t="shared" si="3"/>
        <v>2872988.982</v>
      </c>
      <c r="K15" s="19">
        <f t="shared" si="1"/>
        <v>113586.83</v>
      </c>
      <c r="L15" s="19">
        <f>45477.8+60284.6+45+100+1333.33+6211.1+60+45+30</f>
        <v>113586.83</v>
      </c>
      <c r="M15" s="19">
        <v>0</v>
      </c>
      <c r="N15" s="19">
        <f>219.768+600+18.25+40.5+2500+40.5</f>
        <v>3419.018</v>
      </c>
    </row>
    <row r="16" spans="1:15" ht="47.25">
      <c r="A16" s="25"/>
      <c r="B16" s="16" t="s">
        <v>28</v>
      </c>
      <c r="C16" s="29">
        <v>672704</v>
      </c>
      <c r="D16" s="28">
        <v>672704</v>
      </c>
      <c r="E16" s="28">
        <v>0</v>
      </c>
      <c r="F16" s="28">
        <v>1050355</v>
      </c>
      <c r="G16" s="28">
        <f t="shared" si="2"/>
        <v>373739.095</v>
      </c>
      <c r="H16" s="28">
        <f t="shared" si="0"/>
        <v>373739.095</v>
      </c>
      <c r="I16" s="28">
        <v>0</v>
      </c>
      <c r="J16" s="28">
        <f t="shared" si="3"/>
        <v>767044.1426</v>
      </c>
      <c r="K16" s="19">
        <f t="shared" si="1"/>
        <v>298964.905</v>
      </c>
      <c r="L16" s="19">
        <f>14.5+45+500+16000+129008+45+27+2.803+82.24+1.096+100+28.28+141576+834+1.155+6366+2723.4+1500+30.39+44+0.73+14+6.143+15.168</f>
        <v>298964.905</v>
      </c>
      <c r="M16" s="19">
        <v>0</v>
      </c>
      <c r="N16" s="19">
        <f>14600+141576.6+76+480.3+251.43+1127.28+4221.0524+4670+209.059+1704.59+106.07+9.55+11.97+853.2+1.987+173.361+4.443+903.356+13.355+10.84+123.33+3500+9769.944+40.5+13.79+40.5+10200.85+78000+7117.5+3500</f>
        <v>283310.8574</v>
      </c>
      <c r="O16" s="3"/>
    </row>
    <row r="17" spans="1:14" ht="31.5">
      <c r="A17" s="25"/>
      <c r="B17" s="16" t="s">
        <v>29</v>
      </c>
      <c r="C17" s="29">
        <v>65354</v>
      </c>
      <c r="D17" s="28">
        <v>65354</v>
      </c>
      <c r="E17" s="28">
        <v>0</v>
      </c>
      <c r="F17" s="28">
        <v>14901</v>
      </c>
      <c r="G17" s="28">
        <f t="shared" si="2"/>
        <v>65315.662</v>
      </c>
      <c r="H17" s="28">
        <f>D17-L17</f>
        <v>65315.662</v>
      </c>
      <c r="I17" s="28">
        <v>0</v>
      </c>
      <c r="J17" s="28">
        <f t="shared" si="3"/>
        <v>14721</v>
      </c>
      <c r="K17" s="19">
        <f t="shared" si="1"/>
        <v>38.338</v>
      </c>
      <c r="L17" s="19">
        <f>7+17.138+14.2</f>
        <v>38.338</v>
      </c>
      <c r="M17" s="19">
        <v>0</v>
      </c>
      <c r="N17" s="19">
        <f>180</f>
        <v>180</v>
      </c>
    </row>
    <row r="18" spans="1:14" ht="47.25">
      <c r="A18" s="25"/>
      <c r="B18" s="16" t="s">
        <v>30</v>
      </c>
      <c r="C18" s="29">
        <v>153013</v>
      </c>
      <c r="D18" s="28">
        <v>153013</v>
      </c>
      <c r="E18" s="28">
        <v>0</v>
      </c>
      <c r="F18" s="28">
        <v>64266</v>
      </c>
      <c r="G18" s="28">
        <f>C18-K18</f>
        <v>152804.979</v>
      </c>
      <c r="H18" s="28">
        <f t="shared" si="0"/>
        <v>152804.979</v>
      </c>
      <c r="I18" s="28">
        <v>0</v>
      </c>
      <c r="J18" s="28">
        <f t="shared" si="3"/>
        <v>63135.94</v>
      </c>
      <c r="K18" s="19">
        <f t="shared" si="1"/>
        <v>208.021</v>
      </c>
      <c r="L18" s="19">
        <f>2.51+16.6+8.46+167.981+1.07+11.4</f>
        <v>208.021</v>
      </c>
      <c r="M18" s="19">
        <v>0</v>
      </c>
      <c r="N18" s="19">
        <f>131.4+146+852.66</f>
        <v>1130.06</v>
      </c>
    </row>
    <row r="19" spans="1:14" ht="47.25">
      <c r="A19" s="25"/>
      <c r="B19" s="16" t="s">
        <v>31</v>
      </c>
      <c r="C19" s="29">
        <v>423936</v>
      </c>
      <c r="D19" s="28">
        <v>423936</v>
      </c>
      <c r="E19" s="28">
        <v>0</v>
      </c>
      <c r="F19" s="28">
        <v>153465</v>
      </c>
      <c r="G19" s="28">
        <f t="shared" si="2"/>
        <v>423614.65</v>
      </c>
      <c r="H19" s="28">
        <f t="shared" si="0"/>
        <v>423614.65</v>
      </c>
      <c r="I19" s="28">
        <v>0</v>
      </c>
      <c r="J19" s="28">
        <f t="shared" si="3"/>
        <v>152861.339</v>
      </c>
      <c r="K19" s="19">
        <f t="shared" si="1"/>
        <v>321.35</v>
      </c>
      <c r="L19" s="19">
        <f>20+301.35</f>
        <v>321.35</v>
      </c>
      <c r="M19" s="19">
        <v>0</v>
      </c>
      <c r="N19" s="19">
        <f>346.071+257.59</f>
        <v>603.6610000000001</v>
      </c>
    </row>
    <row r="20" spans="1:15" ht="78.75">
      <c r="A20" s="24" t="s">
        <v>23</v>
      </c>
      <c r="B20" s="8" t="s">
        <v>17</v>
      </c>
      <c r="C20" s="29">
        <v>324000</v>
      </c>
      <c r="D20" s="28">
        <v>324000</v>
      </c>
      <c r="E20" s="28">
        <v>0</v>
      </c>
      <c r="F20" s="28">
        <v>420000</v>
      </c>
      <c r="G20" s="28">
        <f t="shared" si="2"/>
        <v>196355.55099999998</v>
      </c>
      <c r="H20" s="28">
        <f t="shared" si="0"/>
        <v>196355.55099999998</v>
      </c>
      <c r="I20" s="28">
        <v>0</v>
      </c>
      <c r="J20" s="28">
        <f t="shared" si="3"/>
        <v>152616.93469999998</v>
      </c>
      <c r="K20" s="19">
        <f t="shared" si="1"/>
        <v>127644.44900000001</v>
      </c>
      <c r="L20" s="19">
        <f>39381.512+1157+7.5+230+26394.337+60+22.85+500+120.92+59684+86.33</f>
        <v>127644.44900000001</v>
      </c>
      <c r="M20" s="19">
        <v>0</v>
      </c>
      <c r="N20" s="19">
        <f>3214.08+59065.1+969.484+32.38+12.488+72.773+28.6+26.466+152.574+52.0661+980.9+4537.47+740.27+12.446+118.32+102.2+530.0238+804.7+5.156+175023.9+3134.77+142.65+26.718+1602.507+14.771+109.5+120+249.2+54.87+6.5924+14.51+60.892+12.7215+22.803+14216.7+73+934.145+9.376+20.033+21.39+6+4.22+28.541+15.7585</f>
        <v>267383.0653</v>
      </c>
      <c r="O20" s="3"/>
    </row>
    <row r="21" spans="1:14" ht="31.5">
      <c r="A21" s="24"/>
      <c r="B21" s="8" t="s">
        <v>18</v>
      </c>
      <c r="C21" s="29">
        <v>8000</v>
      </c>
      <c r="D21" s="28">
        <v>8000</v>
      </c>
      <c r="E21" s="28">
        <v>0</v>
      </c>
      <c r="F21" s="28">
        <v>3000</v>
      </c>
      <c r="G21" s="28">
        <f t="shared" si="2"/>
        <v>64.39410000000134</v>
      </c>
      <c r="H21" s="28">
        <f t="shared" si="0"/>
        <v>64.39410000000134</v>
      </c>
      <c r="I21" s="28">
        <v>0</v>
      </c>
      <c r="J21" s="28">
        <f t="shared" si="3"/>
        <v>2655.994</v>
      </c>
      <c r="K21" s="19">
        <f t="shared" si="1"/>
        <v>7935.605899999999</v>
      </c>
      <c r="L21" s="19">
        <f>2.2+16.021+1.624+6914+1.1509+30+33.44+35.69+1.48+900</f>
        <v>7935.605899999999</v>
      </c>
      <c r="M21" s="19">
        <v>0</v>
      </c>
      <c r="N21" s="19">
        <f>11.338+36.251+216.08+80.337</f>
        <v>344.006</v>
      </c>
    </row>
    <row r="22" spans="1:14" ht="94.5" customHeight="1">
      <c r="A22" s="24"/>
      <c r="B22" s="8" t="s">
        <v>19</v>
      </c>
      <c r="C22" s="29">
        <v>7000</v>
      </c>
      <c r="D22" s="28">
        <v>7000</v>
      </c>
      <c r="E22" s="28">
        <v>0</v>
      </c>
      <c r="F22" s="28">
        <v>10000</v>
      </c>
      <c r="G22" s="28">
        <f t="shared" si="2"/>
        <v>6520.1861</v>
      </c>
      <c r="H22" s="28">
        <f t="shared" si="0"/>
        <v>6520.1861</v>
      </c>
      <c r="I22" s="28">
        <v>0</v>
      </c>
      <c r="J22" s="28">
        <v>0</v>
      </c>
      <c r="K22" s="19">
        <f t="shared" si="1"/>
        <v>479.8139</v>
      </c>
      <c r="L22" s="19">
        <f>4.188+0.8209+15.63+5.75+175.2+43.8+9.1+3.712+221.613</f>
        <v>479.8139</v>
      </c>
      <c r="M22" s="19">
        <v>0</v>
      </c>
      <c r="N22" s="19">
        <f>570+3411.8406+255.5+39.155+33.795+144.16+646.1+14.6+82.068+4307+934.145+18.25+401.5+149842+649.805+68.83+39.154+18.938</f>
        <v>161476.8406</v>
      </c>
    </row>
    <row r="23" spans="1:14" ht="47.25">
      <c r="A23" s="24"/>
      <c r="B23" s="8" t="s">
        <v>20</v>
      </c>
      <c r="C23" s="29">
        <v>3000</v>
      </c>
      <c r="D23" s="28">
        <v>3000</v>
      </c>
      <c r="E23" s="28">
        <v>0</v>
      </c>
      <c r="F23" s="28">
        <v>2000</v>
      </c>
      <c r="G23" s="28">
        <v>0</v>
      </c>
      <c r="H23" s="28">
        <v>0</v>
      </c>
      <c r="I23" s="28">
        <v>0</v>
      </c>
      <c r="J23" s="28">
        <v>0</v>
      </c>
      <c r="K23" s="19">
        <f t="shared" si="1"/>
        <v>3468.62</v>
      </c>
      <c r="L23" s="19">
        <f>298.08+55+34.4+194.4+3.6+76+1095.5+84.6+14.4+135.6+857.64+619.4</f>
        <v>3468.62</v>
      </c>
      <c r="M23" s="19">
        <v>0</v>
      </c>
      <c r="N23" s="19">
        <f>78+2196.44+186</f>
        <v>2460.44</v>
      </c>
    </row>
    <row r="24" spans="1:14" ht="94.5">
      <c r="A24" s="24"/>
      <c r="B24" s="9" t="s">
        <v>21</v>
      </c>
      <c r="C24" s="30">
        <v>500</v>
      </c>
      <c r="D24" s="28">
        <v>500</v>
      </c>
      <c r="E24" s="28">
        <v>0</v>
      </c>
      <c r="F24" s="28">
        <v>300</v>
      </c>
      <c r="G24" s="28">
        <f t="shared" si="2"/>
        <v>384.39099999999996</v>
      </c>
      <c r="H24" s="28">
        <f t="shared" si="0"/>
        <v>384.39099999999996</v>
      </c>
      <c r="I24" s="28">
        <v>0</v>
      </c>
      <c r="J24" s="28">
        <f t="shared" si="3"/>
        <v>62.855999999999995</v>
      </c>
      <c r="K24" s="19">
        <f t="shared" si="1"/>
        <v>115.60900000000001</v>
      </c>
      <c r="L24" s="19">
        <f>45+45+25.609</f>
        <v>115.60900000000001</v>
      </c>
      <c r="M24" s="19">
        <v>0</v>
      </c>
      <c r="N24" s="19">
        <f>61.35+61.204+33.59+40.5+40.5</f>
        <v>237.144</v>
      </c>
    </row>
    <row r="25" spans="1:14" ht="31.5">
      <c r="A25" s="26"/>
      <c r="B25" s="15" t="s">
        <v>22</v>
      </c>
      <c r="C25" s="29">
        <v>800</v>
      </c>
      <c r="D25" s="28">
        <v>800</v>
      </c>
      <c r="E25" s="28">
        <v>0</v>
      </c>
      <c r="F25" s="28">
        <v>200</v>
      </c>
      <c r="G25" s="28">
        <f t="shared" si="2"/>
        <v>800</v>
      </c>
      <c r="H25" s="28">
        <f t="shared" si="0"/>
        <v>800</v>
      </c>
      <c r="I25" s="28">
        <v>0</v>
      </c>
      <c r="J25" s="28">
        <f t="shared" si="3"/>
        <v>200</v>
      </c>
      <c r="K25" s="19">
        <f t="shared" si="1"/>
        <v>0</v>
      </c>
      <c r="L25" s="19">
        <v>0</v>
      </c>
      <c r="M25" s="19">
        <v>0</v>
      </c>
      <c r="N25" s="19"/>
    </row>
    <row r="26" spans="1:11" ht="15.75">
      <c r="A26" s="13"/>
      <c r="B26" s="10"/>
      <c r="C26" s="11"/>
      <c r="D26" s="11"/>
      <c r="E26" s="12"/>
      <c r="F26" s="22"/>
      <c r="G26" s="14"/>
      <c r="H26" s="14"/>
      <c r="I26" s="14"/>
      <c r="J26" s="14"/>
      <c r="K26" s="6"/>
    </row>
    <row r="27" spans="1:11" ht="15.75">
      <c r="A27" s="13"/>
      <c r="B27" s="10"/>
      <c r="C27" s="11"/>
      <c r="D27" s="11"/>
      <c r="E27" s="12"/>
      <c r="F27" s="22"/>
      <c r="G27" s="14"/>
      <c r="H27" s="14"/>
      <c r="I27" s="14"/>
      <c r="J27" s="14"/>
      <c r="K27" s="6"/>
    </row>
    <row r="28" spans="1:11" ht="15.75">
      <c r="A28" s="13"/>
      <c r="B28" s="10"/>
      <c r="C28" s="11"/>
      <c r="D28" s="11"/>
      <c r="E28" s="12"/>
      <c r="F28" s="22"/>
      <c r="G28" s="14"/>
      <c r="H28" s="14"/>
      <c r="I28" s="14"/>
      <c r="J28" s="14"/>
      <c r="K28" s="6"/>
    </row>
    <row r="30" ht="15.75">
      <c r="A30" s="1" t="s">
        <v>11</v>
      </c>
    </row>
    <row r="31" ht="15.75">
      <c r="A31" s="1" t="s">
        <v>13</v>
      </c>
    </row>
  </sheetData>
  <sheetProtection/>
  <mergeCells count="20">
    <mergeCell ref="C5:E5"/>
    <mergeCell ref="F5:F8"/>
    <mergeCell ref="G5:J5"/>
    <mergeCell ref="G6:I6"/>
    <mergeCell ref="C6:E6"/>
    <mergeCell ref="K5:N5"/>
    <mergeCell ref="K6:M6"/>
    <mergeCell ref="K7:K8"/>
    <mergeCell ref="L7:M7"/>
    <mergeCell ref="N7:N8"/>
    <mergeCell ref="A5:A8"/>
    <mergeCell ref="B5:B8"/>
    <mergeCell ref="A10:A12"/>
    <mergeCell ref="A13:A19"/>
    <mergeCell ref="A20:A25"/>
    <mergeCell ref="J7:J8"/>
    <mergeCell ref="G7:G8"/>
    <mergeCell ref="H7:I7"/>
    <mergeCell ref="C7:C8"/>
    <mergeCell ref="D7:E7"/>
  </mergeCells>
  <conditionalFormatting sqref="C13:F19 B26:J28 B20:F25 B10:J10 G11:J25 D13:F25 B10:F12 A6:C6 F6:G6 A5:N5 N6 J6:K6 A7:N9">
    <cfRule type="cellIs" priority="3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User</cp:lastModifiedBy>
  <cp:lastPrinted>2022-08-22T11:44:49Z</cp:lastPrinted>
  <dcterms:created xsi:type="dcterms:W3CDTF">2015-07-29T19:49:13Z</dcterms:created>
  <dcterms:modified xsi:type="dcterms:W3CDTF">2022-11-02T07:38:33Z</dcterms:modified>
  <cp:category/>
  <cp:version/>
  <cp:contentType/>
  <cp:contentStatus/>
</cp:coreProperties>
</file>